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7920" activeTab="0"/>
  </bookViews>
  <sheets>
    <sheet name="Manual" sheetId="1" r:id="rId1"/>
    <sheet name="STIPA" sheetId="2" r:id="rId2"/>
  </sheets>
  <definedNames/>
  <calcPr fullCalcOnLoad="1"/>
</workbook>
</file>

<file path=xl/sharedStrings.xml><?xml version="1.0" encoding="utf-8"?>
<sst xmlns="http://schemas.openxmlformats.org/spreadsheetml/2006/main" count="84" uniqueCount="54">
  <si>
    <t>Noise dBSPL</t>
  </si>
  <si>
    <t>M low</t>
  </si>
  <si>
    <t>M hi</t>
  </si>
  <si>
    <t>MTI</t>
  </si>
  <si>
    <t>Disable bands</t>
  </si>
  <si>
    <t>Signal dBSPL</t>
  </si>
  <si>
    <t xml:space="preserve"> </t>
  </si>
  <si>
    <t>1k</t>
  </si>
  <si>
    <t>2k</t>
  </si>
  <si>
    <t>4k</t>
  </si>
  <si>
    <t>8k</t>
  </si>
  <si>
    <t>dBA</t>
  </si>
  <si>
    <t>TI low</t>
  </si>
  <si>
    <t>TI high</t>
  </si>
  <si>
    <t>EQSignal dBSPL</t>
  </si>
  <si>
    <t>Mcor low</t>
  </si>
  <si>
    <t>Mcor high</t>
  </si>
  <si>
    <t>Auditory masking</t>
  </si>
  <si>
    <t>M check</t>
  </si>
  <si>
    <t>STI Rev 4</t>
  </si>
  <si>
    <t>Recepth dBSPL</t>
  </si>
  <si>
    <t>Aud Mask dBSPL</t>
  </si>
  <si>
    <t>Total noise dBSPL</t>
  </si>
  <si>
    <t>Signal EQ dB</t>
  </si>
  <si>
    <t>Acoustic SNR dB</t>
  </si>
  <si>
    <t>Tot Level dBSPL</t>
  </si>
  <si>
    <t xml:space="preserve">  </t>
  </si>
  <si>
    <t>Eff SNR (MTI)</t>
  </si>
  <si>
    <t>STI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</si>
  <si>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</si>
  <si>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</si>
  <si>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What does this worksheet do?</t>
  </si>
  <si>
    <t>How do I use this worksheet?</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</si>
  <si>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</si>
  <si>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In general, you can input data in the fields that have a green background color. The yellow fields show output data. All fields except for the green ones are protected, so you can't edit them.</t>
  </si>
  <si>
    <t>Step 2. Your STI results are now showing. Check whether the data makes sense.</t>
  </si>
  <si>
    <t xml:space="preserve">The STI indicated should be the same as the one you originally measured. You can also see if all m-values measured appear to be valid (a 0 or 1 flag is shown). If not, this is reason to distrust the measurement. </t>
  </si>
  <si>
    <t>Step 3. Edit "Signal EQ (dB)"</t>
  </si>
  <si>
    <t>Step 4. Edit "Noise dBSPL"</t>
  </si>
  <si>
    <t>Step 5. Investigate the effect of the auditory masking algorithm</t>
  </si>
  <si>
    <t>The auditory masking algorithm of the STI has a considerable impact on the overall STI at high sound levels. If the sound level measured by your STIPA meter was not properly calibrated during measurement, your STI results are affected. This toggle is also useful when you have measured electronic systems with a specific acoustic reference level - such as amplifiers or equalizers. This toggle should be set to "0" for such measurements.</t>
  </si>
  <si>
    <t>It is quite common to find that some octave bands (mosty the lowest and/or highest ones) can not contribute to intelligibility - in most cases because the signal level is simply too low. In some cases, these bands may still show unrealistically high m-values, due to anomalies in the measurement. Natural modulations (or impulsive sounds) in the background noise field, or from interfering "live" talkers, can falsely boost the m-values in such bands. If this happens, the STI gives a better representation of true intelligibility if the bands concerned are disabled.</t>
  </si>
  <si>
    <t>Step 6. Disable octave bands that do not provide meaningful information</t>
  </si>
  <si>
    <t>Find out how sensitive your measurement is to changes…</t>
  </si>
  <si>
    <t>By playing with the various values in the input fields of the worksheet, you can find out which changes make a difference and which ones don't. This helps you to determine how you can optimize the STI in the conditions you originally measured in - and which octave bands can contribute the most to achieve a higher overall STI.</t>
  </si>
  <si>
    <t>This is a virtual equalizer. Enter values in dB per octave band (positive or negative) to find out how the STI is affected if the signal level (per band) is modified. Only use the equalizer when your measured data is noise free!</t>
  </si>
  <si>
    <t xml:space="preserve">Enter the octave band spectrum of (virtual) noise to take into account. This allows you the simulate the effect of a noisy environment based on "clean," noise-free STI measurements - simply input the noise spectrum as you would have measured it at your microphone position. If there was already noise present during measurements,  the noise spectrum entered here simply represents an additional noise source. However, beware that equalizing noisy signal levels also changes the measured noise levels. </t>
  </si>
  <si>
    <t>Version 1.0</t>
  </si>
  <si>
    <t>Alternatively, you can enter STIPA measurement data by hand.</t>
  </si>
  <si>
    <t>Step 1. Input measurement details</t>
  </si>
  <si>
    <t>COPYRIGHT (C) Embedded Acoustics BV, 2014</t>
  </si>
  <si>
    <t>Copyright Embedded Acoustics BV 2014</t>
  </si>
  <si>
    <t>The purpose of this worksheet is to perform post-hoc calculations and analysis on STI measurement results obtained with the STIPA test signal and analysis method. Measurement data are imported into the worksheet either by hand or from a worksheet with data exported from the Bedrock SM50. The worksheet allows for factoring in (mathematically) the effect of adding noisem and of changes in the overall frequency transfer in the transmission chain (e.g, through changing equalizer settings). It also allows inspection of the effect of level dependent masking (which can be toggled on or off) and by disabling individual octave bands in the calculation.</t>
  </si>
  <si>
    <t>If you have a data file exported from the SM50, then import this as a worksheet in MS Excel and add the sheet with data into this workbook. Next open the "STIPA" workheet and in the green top fields make a reference to the signal levels and m-values per octaveband as shown here on the right.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</si>
</sst>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13">
    <font>
      <sz val="10"/>
      <name val="Arial"/>
      <family val="0"/>
    </font>
    <font>
      <sz val="8"/>
      <name val="Arial"/>
      <family val="0"/>
    </font>
    <font>
      <b/>
      <sz val="10"/>
      <name val="Arial"/>
      <family val="2"/>
    </font>
    <font>
      <b/>
      <i/>
      <sz val="10"/>
      <name val="Arial"/>
      <family val="2"/>
    </font>
    <font>
      <b/>
      <sz val="8"/>
      <name val="Arial"/>
      <family val="0"/>
    </font>
    <font>
      <b/>
      <sz val="8.25"/>
      <name val="Arial"/>
      <family val="0"/>
    </font>
    <font>
      <sz val="2"/>
      <name val="Arial"/>
      <family val="0"/>
    </font>
    <font>
      <b/>
      <sz val="8.5"/>
      <name val="Arial"/>
      <family val="2"/>
    </font>
    <font>
      <sz val="2.5"/>
      <name val="Arial"/>
      <family val="0"/>
    </font>
    <font>
      <b/>
      <sz val="10.5"/>
      <name val="Arial"/>
      <family val="2"/>
    </font>
    <font>
      <sz val="8.5"/>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2" fontId="0" fillId="0" borderId="0" xfId="0" applyNumberFormat="1" applyFill="1" applyBorder="1" applyAlignment="1">
      <alignment horizontal="center"/>
    </xf>
    <xf numFmtId="0" fontId="0" fillId="0" borderId="0" xfId="0"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3" xfId="0" applyNumberFormat="1" applyFont="1" applyFill="1" applyBorder="1" applyAlignment="1">
      <alignment horizontal="center"/>
    </xf>
    <xf numFmtId="1" fontId="3" fillId="3" borderId="3" xfId="0" applyNumberFormat="1"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xf>
    <xf numFmtId="2" fontId="2" fillId="4" borderId="5" xfId="0" applyNumberFormat="1" applyFont="1" applyFill="1" applyBorder="1" applyAlignment="1">
      <alignment horizontal="center"/>
    </xf>
    <xf numFmtId="2" fontId="2" fillId="4" borderId="6" xfId="0" applyNumberFormat="1" applyFont="1" applyFill="1" applyBorder="1" applyAlignment="1">
      <alignment horizontal="center"/>
    </xf>
    <xf numFmtId="2" fontId="2" fillId="4" borderId="7" xfId="0" applyNumberFormat="1" applyFont="1" applyFill="1" applyBorder="1" applyAlignment="1">
      <alignment horizontal="center"/>
    </xf>
    <xf numFmtId="1" fontId="2" fillId="4" borderId="7" xfId="0" applyNumberFormat="1" applyFont="1" applyFill="1" applyBorder="1" applyAlignment="1">
      <alignment horizontal="center"/>
    </xf>
    <xf numFmtId="0" fontId="2" fillId="4" borderId="8" xfId="0" applyFont="1" applyFill="1" applyBorder="1" applyAlignment="1">
      <alignment/>
    </xf>
    <xf numFmtId="0" fontId="2" fillId="4" borderId="9" xfId="0" applyFont="1" applyFill="1" applyBorder="1" applyAlignment="1">
      <alignment/>
    </xf>
    <xf numFmtId="0" fontId="2" fillId="4" borderId="10" xfId="0" applyFont="1" applyFill="1" applyBorder="1" applyAlignment="1">
      <alignment/>
    </xf>
    <xf numFmtId="0" fontId="2" fillId="4" borderId="11" xfId="0" applyFont="1" applyFill="1" applyBorder="1" applyAlignment="1">
      <alignment horizontal="center"/>
    </xf>
    <xf numFmtId="0" fontId="2" fillId="4" borderId="0" xfId="0" applyFont="1" applyFill="1" applyBorder="1" applyAlignment="1">
      <alignment horizontal="center"/>
    </xf>
    <xf numFmtId="0" fontId="2" fillId="4" borderId="12" xfId="0" applyFont="1" applyFill="1" applyBorder="1" applyAlignment="1">
      <alignment horizontal="center"/>
    </xf>
    <xf numFmtId="1" fontId="2" fillId="4" borderId="13" xfId="0" applyNumberFormat="1" applyFont="1" applyFill="1" applyBorder="1" applyAlignment="1">
      <alignment horizontal="center"/>
    </xf>
    <xf numFmtId="1" fontId="2" fillId="4" borderId="14" xfId="0" applyNumberFormat="1" applyFont="1" applyFill="1" applyBorder="1" applyAlignment="1">
      <alignment horizontal="center"/>
    </xf>
    <xf numFmtId="1" fontId="2" fillId="4" borderId="15" xfId="0" applyNumberFormat="1" applyFont="1" applyFill="1" applyBorder="1" applyAlignment="1">
      <alignment horizontal="center"/>
    </xf>
    <xf numFmtId="1" fontId="2" fillId="4" borderId="0" xfId="0" applyNumberFormat="1" applyFont="1" applyFill="1" applyBorder="1" applyAlignment="1">
      <alignment horizontal="center"/>
    </xf>
    <xf numFmtId="1" fontId="2" fillId="4" borderId="12" xfId="0" applyNumberFormat="1" applyFont="1" applyFill="1" applyBorder="1" applyAlignment="1">
      <alignment horizontal="center"/>
    </xf>
    <xf numFmtId="1" fontId="2" fillId="4" borderId="3" xfId="0" applyNumberFormat="1" applyFont="1" applyFill="1" applyBorder="1" applyAlignment="1">
      <alignment horizontal="center"/>
    </xf>
    <xf numFmtId="1" fontId="2" fillId="4" borderId="11" xfId="0" applyNumberFormat="1" applyFont="1" applyFill="1" applyBorder="1" applyAlignment="1">
      <alignment horizontal="center"/>
    </xf>
    <xf numFmtId="1" fontId="2" fillId="4" borderId="1" xfId="0" applyNumberFormat="1" applyFont="1" applyFill="1" applyBorder="1" applyAlignment="1">
      <alignment horizontal="center"/>
    </xf>
    <xf numFmtId="1" fontId="2" fillId="4" borderId="2" xfId="0" applyNumberFormat="1" applyFont="1" applyFill="1" applyBorder="1" applyAlignment="1">
      <alignment horizontal="center"/>
    </xf>
    <xf numFmtId="2" fontId="2" fillId="4" borderId="13" xfId="0" applyNumberFormat="1" applyFont="1" applyFill="1" applyBorder="1" applyAlignment="1">
      <alignment horizontal="center"/>
    </xf>
    <xf numFmtId="2" fontId="2" fillId="4" borderId="14" xfId="0" applyNumberFormat="1" applyFont="1" applyFill="1" applyBorder="1" applyAlignment="1">
      <alignment horizontal="center"/>
    </xf>
    <xf numFmtId="2" fontId="2" fillId="4" borderId="15" xfId="0" applyNumberFormat="1" applyFont="1" applyFill="1" applyBorder="1" applyAlignment="1">
      <alignment horizontal="center"/>
    </xf>
    <xf numFmtId="2" fontId="2" fillId="4" borderId="1" xfId="0" applyNumberFormat="1" applyFont="1" applyFill="1" applyBorder="1" applyAlignment="1">
      <alignment horizontal="center"/>
    </xf>
    <xf numFmtId="2" fontId="2" fillId="4" borderId="2" xfId="0" applyNumberFormat="1" applyFont="1" applyFill="1" applyBorder="1" applyAlignment="1">
      <alignment horizontal="center"/>
    </xf>
    <xf numFmtId="2" fontId="2" fillId="4" borderId="3" xfId="0" applyNumberFormat="1" applyFont="1" applyFill="1" applyBorder="1" applyAlignment="1">
      <alignment horizontal="center"/>
    </xf>
    <xf numFmtId="0" fontId="2" fillId="4" borderId="4" xfId="0" applyFont="1"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2" fillId="0" borderId="0" xfId="0" applyNumberFormat="1" applyFont="1" applyFill="1" applyBorder="1" applyAlignment="1">
      <alignment horizontal="center"/>
    </xf>
    <xf numFmtId="1" fontId="0" fillId="0" borderId="0" xfId="0" applyNumberFormat="1" applyAlignment="1">
      <alignment/>
    </xf>
    <xf numFmtId="1" fontId="2" fillId="2" borderId="13" xfId="0" applyNumberFormat="1" applyFont="1" applyFill="1" applyBorder="1" applyAlignment="1">
      <alignment horizontal="center"/>
    </xf>
    <xf numFmtId="1" fontId="2" fillId="2" borderId="14" xfId="0" applyNumberFormat="1" applyFont="1" applyFill="1" applyBorder="1" applyAlignment="1">
      <alignment horizontal="center"/>
    </xf>
    <xf numFmtId="1" fontId="2" fillId="2" borderId="15" xfId="0" applyNumberFormat="1" applyFont="1" applyFill="1" applyBorder="1" applyAlignment="1">
      <alignment horizontal="center"/>
    </xf>
    <xf numFmtId="1" fontId="2" fillId="2" borderId="5" xfId="0" applyNumberFormat="1" applyFont="1" applyFill="1" applyBorder="1" applyAlignment="1">
      <alignment horizontal="center"/>
    </xf>
    <xf numFmtId="1" fontId="2" fillId="2" borderId="6" xfId="0" applyNumberFormat="1" applyFont="1" applyFill="1" applyBorder="1" applyAlignment="1">
      <alignment horizontal="center"/>
    </xf>
    <xf numFmtId="1" fontId="2" fillId="2" borderId="7" xfId="0" applyNumberFormat="1" applyFont="1" applyFill="1" applyBorder="1" applyAlignment="1">
      <alignment horizontal="center"/>
    </xf>
    <xf numFmtId="1" fontId="2" fillId="2" borderId="10" xfId="0" applyNumberFormat="1" applyFont="1" applyFill="1" applyBorder="1" applyAlignment="1">
      <alignment horizontal="center"/>
    </xf>
    <xf numFmtId="0" fontId="2" fillId="2" borderId="8"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4" xfId="0" applyFont="1" applyFill="1" applyBorder="1" applyAlignment="1">
      <alignment/>
    </xf>
    <xf numFmtId="0" fontId="2" fillId="5" borderId="1" xfId="0" applyFont="1" applyFill="1" applyBorder="1" applyAlignment="1">
      <alignment horizontal="right"/>
    </xf>
    <xf numFmtId="2" fontId="2" fillId="5" borderId="3" xfId="0" applyNumberFormat="1" applyFont="1" applyFill="1" applyBorder="1" applyAlignment="1">
      <alignment horizontal="left"/>
    </xf>
    <xf numFmtId="2" fontId="2" fillId="2" borderId="11" xfId="0" applyNumberFormat="1" applyFont="1" applyFill="1" applyBorder="1" applyAlignment="1">
      <alignment horizontal="center"/>
    </xf>
    <xf numFmtId="2" fontId="2" fillId="2" borderId="0" xfId="0" applyNumberFormat="1" applyFont="1" applyFill="1" applyBorder="1" applyAlignment="1">
      <alignment horizontal="center"/>
    </xf>
    <xf numFmtId="2" fontId="2" fillId="2" borderId="12"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Alignment="1">
      <alignment wrapText="1"/>
    </xf>
    <xf numFmtId="0" fontId="0" fillId="0" borderId="0" xfId="0" applyNumberFormat="1" applyAlignment="1">
      <alignment wrapText="1" shrinkToFit="1"/>
    </xf>
    <xf numFmtId="0" fontId="2" fillId="0" borderId="0" xfId="0" applyFont="1" applyAlignment="1">
      <alignment wrapText="1"/>
    </xf>
    <xf numFmtId="0" fontId="0" fillId="0" borderId="0" xfId="0" applyFont="1" applyAlignment="1">
      <alignment wrapText="1"/>
    </xf>
    <xf numFmtId="0" fontId="0" fillId="0" borderId="0" xfId="0" applyNumberFormat="1" applyAlignment="1">
      <alignment wrapText="1"/>
    </xf>
    <xf numFmtId="0" fontId="2" fillId="6" borderId="4" xfId="0" applyFont="1" applyFill="1" applyBorder="1" applyAlignment="1">
      <alignment/>
    </xf>
    <xf numFmtId="1" fontId="2" fillId="6" borderId="1" xfId="0" applyNumberFormat="1" applyFont="1" applyFill="1" applyBorder="1" applyAlignment="1">
      <alignment horizontal="center"/>
    </xf>
    <xf numFmtId="1" fontId="2" fillId="6" borderId="2" xfId="0" applyNumberFormat="1" applyFont="1" applyFill="1" applyBorder="1" applyAlignment="1">
      <alignment horizontal="center"/>
    </xf>
    <xf numFmtId="1" fontId="2" fillId="6" borderId="3" xfId="0" applyNumberFormat="1" applyFont="1" applyFill="1" applyBorder="1" applyAlignment="1">
      <alignment horizontal="center"/>
    </xf>
    <xf numFmtId="2" fontId="2" fillId="2" borderId="5"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7"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bgColor rgb="FFCCFFCC"/>
        </patternFill>
      </fill>
      <border/>
    </dxf>
    <dxf>
      <font>
        <color rgb="FFFF0000"/>
      </font>
      <fill>
        <patternFill>
          <bgColor rgb="FFCCFFCC"/>
        </patternFill>
      </fill>
      <border/>
    </dxf>
    <dxf>
      <fill>
        <patternFill>
          <bgColor rgb="FFFFFFCC"/>
        </patternFill>
      </fill>
      <border/>
    </dxf>
    <dxf>
      <font>
        <color rgb="FFFF0000"/>
      </font>
      <fill>
        <patternFill>
          <bgColor rgb="FFFFFFCC"/>
        </patternFill>
      </fill>
      <border/>
    </dxf>
    <dxf>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34"/>
          <c:w val="0.9305"/>
          <c:h val="0.90675"/>
        </c:manualLayout>
      </c:layout>
      <c:lineChart>
        <c:grouping val="standard"/>
        <c:varyColors val="0"/>
        <c:ser>
          <c:idx val="0"/>
          <c:order val="0"/>
          <c:tx>
            <c:strRef>
              <c:f>STIPA!$B$8</c:f>
              <c:strCache>
                <c:ptCount val="1"/>
                <c:pt idx="0">
                  <c:v>Signal dBSPL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dPt>
            <c:idx val="7"/>
            <c:spPr>
              <a:ln w="3175">
                <a:noFill/>
              </a:ln>
            </c:spPr>
            <c:marker>
              <c:symbol val="dash"/>
              <c:size val="8"/>
              <c:spPr>
                <a:solidFill>
                  <a:srgbClr val="000080"/>
                </a:solidFill>
                <a:ln>
                  <a:solidFill>
                    <a:srgbClr val="000080"/>
                  </a:solidFill>
                </a:ln>
              </c:spPr>
            </c:marker>
          </c:dPt>
          <c:dLbls>
            <c:dLbl>
              <c:idx val="7"/>
              <c:numFmt formatCode="General" sourceLinked="1"/>
              <c:showLegendKey val="0"/>
              <c:showVal val="1"/>
              <c:showBubbleSize val="0"/>
              <c:showCatName val="0"/>
              <c:showSerName val="0"/>
              <c:showPercent val="0"/>
            </c:dLbl>
            <c:delete val="1"/>
          </c:dLbls>
          <c:cat>
            <c:strRef>
              <c:f>STIPA!$D$6:$K$6</c:f>
              <c:strCache/>
            </c:strRef>
          </c:cat>
          <c:val>
            <c:numRef>
              <c:f>STIPA!$D$8:$K$8</c:f>
              <c:numCache/>
            </c:numRef>
          </c:val>
          <c:smooth val="0"/>
        </c:ser>
        <c:ser>
          <c:idx val="1"/>
          <c:order val="1"/>
          <c:tx>
            <c:strRef>
              <c:f>STIPA!$B$15</c:f>
              <c:strCache>
                <c:ptCount val="1"/>
                <c:pt idx="0">
                  <c:v>Noise dBSPL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Pt>
            <c:idx val="7"/>
            <c:spPr>
              <a:ln w="3175">
                <a:noFill/>
              </a:ln>
            </c:spPr>
            <c:marker>
              <c:symbol val="dash"/>
              <c:size val="8"/>
              <c:spPr>
                <a:solidFill>
                  <a:srgbClr val="FF00FF"/>
                </a:solidFill>
                <a:ln>
                  <a:solidFill>
                    <a:srgbClr val="FF00FF"/>
                  </a:solidFill>
                </a:ln>
              </c:spPr>
            </c:marker>
          </c:dPt>
          <c:dLbls>
            <c:dLbl>
              <c:idx val="7"/>
              <c:numFmt formatCode="General" sourceLinked="1"/>
              <c:showLegendKey val="0"/>
              <c:showVal val="1"/>
              <c:showBubbleSize val="0"/>
              <c:showCatName val="0"/>
              <c:showSerName val="0"/>
              <c:showPercent val="0"/>
            </c:dLbl>
            <c:delete val="1"/>
          </c:dLbls>
          <c:val>
            <c:numRef>
              <c:f>STIPA!$D$15:$K$15</c:f>
              <c:numCache/>
            </c:numRef>
          </c:val>
          <c:smooth val="0"/>
        </c:ser>
        <c:ser>
          <c:idx val="2"/>
          <c:order val="2"/>
          <c:tx>
            <c:strRef>
              <c:f>STIPA!$B$18</c:f>
              <c:strCache>
                <c:ptCount val="1"/>
                <c:pt idx="0">
                  <c:v>EQSignal dBSPL</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3175">
                <a:noFill/>
              </a:ln>
            </c:spPr>
            <c:marker>
              <c:symbol val="circle"/>
              <c:size val="9"/>
              <c:spPr>
                <a:noFill/>
                <a:ln>
                  <a:solidFill>
                    <a:srgbClr val="000080"/>
                  </a:solidFill>
                </a:ln>
              </c:spPr>
            </c:marker>
          </c:dPt>
          <c:dLbls>
            <c:dLbl>
              <c:idx val="7"/>
              <c:delete val="1"/>
            </c:dLbl>
            <c:delete val="1"/>
          </c:dLbls>
          <c:cat>
            <c:strRef>
              <c:f>STIPA!$D$6:$K$6</c:f>
              <c:strCache/>
            </c:strRef>
          </c:cat>
          <c:val>
            <c:numRef>
              <c:f>STIPA!$D$18:$K$18</c:f>
              <c:numCache/>
            </c:numRef>
          </c:val>
          <c:smooth val="0"/>
        </c:ser>
        <c:marker val="1"/>
        <c:axId val="64301715"/>
        <c:axId val="41844524"/>
      </c:lineChart>
      <c:catAx>
        <c:axId val="64301715"/>
        <c:scaling>
          <c:orientation val="minMax"/>
        </c:scaling>
        <c:axPos val="b"/>
        <c:title>
          <c:tx>
            <c:rich>
              <a:bodyPr vert="horz" rot="0" anchor="ctr"/>
              <a:lstStyle/>
              <a:p>
                <a:pPr algn="ctr">
                  <a:defRPr/>
                </a:pPr>
                <a:r>
                  <a:rPr lang="en-US" cap="none" sz="800" b="1" i="0" u="none" baseline="0">
                    <a:latin typeface="Arial"/>
                    <a:ea typeface="Arial"/>
                    <a:cs typeface="Arial"/>
                  </a:rPr>
                  <a:t>Octave bands (Hz)</a:t>
                </a:r>
              </a:p>
            </c:rich>
          </c:tx>
          <c:layout/>
          <c:overlay val="0"/>
          <c:spPr>
            <a:noFill/>
            <a:ln>
              <a:noFill/>
            </a:ln>
          </c:spPr>
        </c:title>
        <c:delete val="0"/>
        <c:numFmt formatCode="General" sourceLinked="1"/>
        <c:majorTickMark val="out"/>
        <c:minorTickMark val="none"/>
        <c:tickLblPos val="nextTo"/>
        <c:crossAx val="41844524"/>
        <c:crosses val="autoZero"/>
        <c:auto val="1"/>
        <c:lblOffset val="100"/>
        <c:noMultiLvlLbl val="0"/>
      </c:catAx>
      <c:valAx>
        <c:axId val="41844524"/>
        <c:scaling>
          <c:orientation val="minMax"/>
          <c:min val="20"/>
        </c:scaling>
        <c:axPos val="l"/>
        <c:title>
          <c:tx>
            <c:rich>
              <a:bodyPr vert="horz" rot="-5400000" anchor="ctr"/>
              <a:lstStyle/>
              <a:p>
                <a:pPr algn="ctr">
                  <a:defRPr/>
                </a:pPr>
                <a:r>
                  <a:rPr lang="en-US" cap="none" sz="800" b="1" i="0" u="none" baseline="0">
                    <a:latin typeface="Arial"/>
                    <a:ea typeface="Arial"/>
                    <a:cs typeface="Arial"/>
                  </a:rPr>
                  <a:t>dB SPL</a:t>
                </a:r>
              </a:p>
            </c:rich>
          </c:tx>
          <c:layout/>
          <c:overlay val="0"/>
          <c:spPr>
            <a:noFill/>
            <a:ln>
              <a:noFill/>
            </a:ln>
          </c:spPr>
        </c:title>
        <c:majorGridlines/>
        <c:delete val="0"/>
        <c:numFmt formatCode="0" sourceLinked="0"/>
        <c:majorTickMark val="out"/>
        <c:minorTickMark val="none"/>
        <c:tickLblPos val="nextTo"/>
        <c:crossAx val="6430171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455"/>
          <c:w val="0.928"/>
          <c:h val="0.90025"/>
        </c:manualLayout>
      </c:layout>
      <c:lineChart>
        <c:grouping val="standard"/>
        <c:varyColors val="0"/>
        <c:ser>
          <c:idx val="0"/>
          <c:order val="0"/>
          <c:tx>
            <c:strRef>
              <c:f>STIPA!$B$23</c:f>
              <c:strCache>
                <c:ptCount val="1"/>
                <c:pt idx="0">
                  <c:v>Acoustic SNR dB</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STIPA!$D$6:$J$6</c:f>
              <c:strCache/>
            </c:strRef>
          </c:cat>
          <c:val>
            <c:numRef>
              <c:f>STIPA!$D$23:$J$23</c:f>
              <c:numCache/>
            </c:numRef>
          </c:val>
          <c:smooth val="0"/>
        </c:ser>
        <c:ser>
          <c:idx val="1"/>
          <c:order val="1"/>
          <c:tx>
            <c:strRef>
              <c:f>STIPA!$B$35</c:f>
              <c:strCache>
                <c:ptCount val="1"/>
                <c:pt idx="0">
                  <c:v>Eff SNR (MTI)</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val>
            <c:numRef>
              <c:f>STIPA!$D$35:$J$35</c:f>
              <c:numCache/>
            </c:numRef>
          </c:val>
          <c:smooth val="0"/>
        </c:ser>
        <c:marker val="1"/>
        <c:axId val="41056397"/>
        <c:axId val="33963254"/>
      </c:lineChart>
      <c:catAx>
        <c:axId val="41056397"/>
        <c:scaling>
          <c:orientation val="minMax"/>
        </c:scaling>
        <c:axPos val="b"/>
        <c:title>
          <c:tx>
            <c:rich>
              <a:bodyPr vert="horz" rot="0" anchor="ctr"/>
              <a:lstStyle/>
              <a:p>
                <a:pPr algn="ctr">
                  <a:defRPr/>
                </a:pPr>
                <a:r>
                  <a:rPr lang="en-US" cap="none" sz="825" b="1" i="0" u="none" baseline="0">
                    <a:latin typeface="Arial"/>
                    <a:ea typeface="Arial"/>
                    <a:cs typeface="Arial"/>
                  </a:rPr>
                  <a:t>Octave bands (Hz)</a:t>
                </a:r>
              </a:p>
            </c:rich>
          </c:tx>
          <c:layout/>
          <c:overlay val="0"/>
          <c:spPr>
            <a:noFill/>
            <a:ln>
              <a:noFill/>
            </a:ln>
          </c:spPr>
        </c:title>
        <c:delete val="0"/>
        <c:numFmt formatCode="General" sourceLinked="1"/>
        <c:majorTickMark val="out"/>
        <c:minorTickMark val="none"/>
        <c:tickLblPos val="nextTo"/>
        <c:crossAx val="33963254"/>
        <c:crossesAt val="-20"/>
        <c:auto val="1"/>
        <c:lblOffset val="100"/>
        <c:noMultiLvlLbl val="0"/>
      </c:catAx>
      <c:valAx>
        <c:axId val="33963254"/>
        <c:scaling>
          <c:orientation val="minMax"/>
          <c:max val="30"/>
          <c:min val="-20"/>
        </c:scaling>
        <c:axPos val="l"/>
        <c:title>
          <c:tx>
            <c:rich>
              <a:bodyPr vert="horz" rot="-5400000" anchor="ctr"/>
              <a:lstStyle/>
              <a:p>
                <a:pPr algn="ctr">
                  <a:defRPr/>
                </a:pPr>
                <a:r>
                  <a:rPr lang="en-US" cap="none" sz="825" b="1" i="0" u="none" baseline="0">
                    <a:latin typeface="Arial"/>
                    <a:ea typeface="Arial"/>
                    <a:cs typeface="Arial"/>
                  </a:rPr>
                  <a:t>SNR (dB)</a:t>
                </a:r>
              </a:p>
            </c:rich>
          </c:tx>
          <c:layout/>
          <c:overlay val="0"/>
          <c:spPr>
            <a:noFill/>
            <a:ln>
              <a:noFill/>
            </a:ln>
          </c:spPr>
        </c:title>
        <c:majorGridlines/>
        <c:delete val="0"/>
        <c:numFmt formatCode="General" sourceLinked="1"/>
        <c:majorTickMark val="out"/>
        <c:minorTickMark val="none"/>
        <c:tickLblPos val="nextTo"/>
        <c:crossAx val="41056397"/>
        <c:crossesAt val="1"/>
        <c:crossBetween val="between"/>
        <c:dispUnits/>
      </c:valAx>
      <c:spPr>
        <a:solidFill>
          <a:srgbClr val="FFFFCC"/>
        </a:solidFill>
        <a:ln w="12700">
          <a:solidFill>
            <a:srgbClr val="808080"/>
          </a:solidFill>
        </a:ln>
      </c:spPr>
    </c:plotArea>
    <c:legend>
      <c:legendPos val="r"/>
      <c:layout>
        <c:manualLayout>
          <c:xMode val="edge"/>
          <c:yMode val="edge"/>
          <c:x val="0.72"/>
          <c:y val="0.62725"/>
          <c:w val="0.24275"/>
          <c:h val="0.19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1045"/>
          <c:w val="0.936"/>
          <c:h val="0.8955"/>
        </c:manualLayout>
      </c:layout>
      <c:barChart>
        <c:barDir val="bar"/>
        <c:grouping val="clustered"/>
        <c:varyColors val="0"/>
        <c:ser>
          <c:idx val="0"/>
          <c:order val="0"/>
          <c:tx>
            <c:v>STI</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latin typeface="Arial"/>
                    <a:ea typeface="Arial"/>
                    <a:cs typeface="Arial"/>
                  </a:defRPr>
                </a:pPr>
              </a:p>
            </c:txPr>
            <c:dLblPos val="ctr"/>
            <c:showLegendKey val="0"/>
            <c:showVal val="1"/>
            <c:showBubbleSize val="0"/>
            <c:showCatName val="0"/>
            <c:showSerName val="0"/>
            <c:showPercent val="0"/>
          </c:dLbls>
          <c:val>
            <c:numRef>
              <c:f>STIPA!$K$33</c:f>
              <c:numCache/>
            </c:numRef>
          </c:val>
        </c:ser>
        <c:axId val="37233831"/>
        <c:axId val="66669024"/>
      </c:barChart>
      <c:catAx>
        <c:axId val="37233831"/>
        <c:scaling>
          <c:orientation val="minMax"/>
        </c:scaling>
        <c:axPos val="l"/>
        <c:title>
          <c:tx>
            <c:rich>
              <a:bodyPr vert="horz" rot="-5400000" anchor="ctr"/>
              <a:lstStyle/>
              <a:p>
                <a:pPr algn="ctr">
                  <a:defRPr/>
                </a:pPr>
                <a:r>
                  <a:rPr lang="en-US" cap="none" sz="850" b="1" i="0" u="none" baseline="0">
                    <a:latin typeface="Arial"/>
                    <a:ea typeface="Arial"/>
                    <a:cs typeface="Arial"/>
                  </a:rPr>
                  <a:t>STI</a:t>
                </a:r>
              </a:p>
            </c:rich>
          </c:tx>
          <c:layout/>
          <c:overlay val="0"/>
          <c:spPr>
            <a:noFill/>
            <a:ln>
              <a:noFill/>
            </a:ln>
          </c:spPr>
        </c:title>
        <c:delete val="1"/>
        <c:majorTickMark val="out"/>
        <c:minorTickMark val="none"/>
        <c:tickLblPos val="nextTo"/>
        <c:txPr>
          <a:bodyPr/>
          <a:lstStyle/>
          <a:p>
            <a:pPr>
              <a:defRPr lang="en-US" cap="none" sz="850" b="0" i="0" u="none" baseline="0">
                <a:latin typeface="Arial"/>
                <a:ea typeface="Arial"/>
                <a:cs typeface="Arial"/>
              </a:defRPr>
            </a:pPr>
          </a:p>
        </c:txPr>
        <c:crossAx val="66669024"/>
        <c:crosses val="autoZero"/>
        <c:auto val="1"/>
        <c:lblOffset val="100"/>
        <c:noMultiLvlLbl val="0"/>
      </c:catAx>
      <c:valAx>
        <c:axId val="66669024"/>
        <c:scaling>
          <c:orientation val="minMax"/>
          <c:max val="1"/>
          <c:min val="0"/>
        </c:scaling>
        <c:axPos val="b"/>
        <c:majorGridlines/>
        <c:delete val="0"/>
        <c:numFmt formatCode="0.0" sourceLinked="0"/>
        <c:majorTickMark val="out"/>
        <c:minorTickMark val="none"/>
        <c:tickLblPos val="nextTo"/>
        <c:txPr>
          <a:bodyPr/>
          <a:lstStyle/>
          <a:p>
            <a:pPr>
              <a:defRPr lang="en-US" cap="none" sz="850" b="0" i="0" u="none" baseline="0">
                <a:latin typeface="Arial"/>
                <a:ea typeface="Arial"/>
                <a:cs typeface="Arial"/>
              </a:defRPr>
            </a:pPr>
          </a:p>
        </c:txPr>
        <c:crossAx val="37233831"/>
        <c:crossesAt val="1"/>
        <c:crossBetween val="between"/>
        <c:dispUnits/>
        <c:majorUnit val="0.1"/>
        <c:minorUnit val="0.1"/>
      </c:valAx>
      <c:spPr>
        <a:solidFill>
          <a:srgbClr val="FFFFCC"/>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5895975</xdr:colOff>
      <xdr:row>0</xdr:row>
      <xdr:rowOff>2000250</xdr:rowOff>
    </xdr:to>
    <xdr:pic>
      <xdr:nvPicPr>
        <xdr:cNvPr id="1" name="Picture 4"/>
        <xdr:cNvPicPr preferRelativeResize="1">
          <a:picLocks noChangeAspect="1"/>
        </xdr:cNvPicPr>
      </xdr:nvPicPr>
      <xdr:blipFill>
        <a:blip r:embed="rId1"/>
        <a:stretch>
          <a:fillRect/>
        </a:stretch>
      </xdr:blipFill>
      <xdr:spPr>
        <a:xfrm>
          <a:off x="0" y="0"/>
          <a:ext cx="5895975"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85725</xdr:rowOff>
    </xdr:from>
    <xdr:to>
      <xdr:col>18</xdr:col>
      <xdr:colOff>0</xdr:colOff>
      <xdr:row>20</xdr:row>
      <xdr:rowOff>38100</xdr:rowOff>
    </xdr:to>
    <xdr:graphicFrame>
      <xdr:nvGraphicFramePr>
        <xdr:cNvPr id="1" name="Chart 1"/>
        <xdr:cNvGraphicFramePr/>
      </xdr:nvGraphicFramePr>
      <xdr:xfrm>
        <a:off x="8191500" y="1095375"/>
        <a:ext cx="3657600" cy="2314575"/>
      </xdr:xfrm>
      <a:graphic>
        <a:graphicData uri="http://schemas.openxmlformats.org/drawingml/2006/chart">
          <c:chart xmlns:c="http://schemas.openxmlformats.org/drawingml/2006/chart" r:id="rId1"/>
        </a:graphicData>
      </a:graphic>
    </xdr:graphicFrame>
    <xdr:clientData/>
  </xdr:twoCellAnchor>
  <xdr:twoCellAnchor>
    <xdr:from>
      <xdr:col>12</xdr:col>
      <xdr:colOff>19050</xdr:colOff>
      <xdr:row>22</xdr:row>
      <xdr:rowOff>19050</xdr:rowOff>
    </xdr:from>
    <xdr:to>
      <xdr:col>18</xdr:col>
      <xdr:colOff>19050</xdr:colOff>
      <xdr:row>34</xdr:row>
      <xdr:rowOff>161925</xdr:rowOff>
    </xdr:to>
    <xdr:graphicFrame>
      <xdr:nvGraphicFramePr>
        <xdr:cNvPr id="2" name="Chart 2"/>
        <xdr:cNvGraphicFramePr/>
      </xdr:nvGraphicFramePr>
      <xdr:xfrm>
        <a:off x="8210550" y="3724275"/>
        <a:ext cx="3657600" cy="21812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1</xdr:row>
      <xdr:rowOff>152400</xdr:rowOff>
    </xdr:from>
    <xdr:to>
      <xdr:col>18</xdr:col>
      <xdr:colOff>0</xdr:colOff>
      <xdr:row>6</xdr:row>
      <xdr:rowOff>0</xdr:rowOff>
    </xdr:to>
    <xdr:graphicFrame>
      <xdr:nvGraphicFramePr>
        <xdr:cNvPr id="3" name="Chart 3"/>
        <xdr:cNvGraphicFramePr/>
      </xdr:nvGraphicFramePr>
      <xdr:xfrm>
        <a:off x="8191500" y="314325"/>
        <a:ext cx="3657600" cy="695325"/>
      </xdr:xfrm>
      <a:graphic>
        <a:graphicData uri="http://schemas.openxmlformats.org/drawingml/2006/chart">
          <c:chart xmlns:c="http://schemas.openxmlformats.org/drawingml/2006/chart" r:id="rId3"/>
        </a:graphicData>
      </a:graphic>
    </xdr:graphicFrame>
    <xdr:clientData/>
  </xdr:twoCellAnchor>
  <xdr:twoCellAnchor>
    <xdr:from>
      <xdr:col>0</xdr:col>
      <xdr:colOff>257175</xdr:colOff>
      <xdr:row>12</xdr:row>
      <xdr:rowOff>152400</xdr:rowOff>
    </xdr:from>
    <xdr:to>
      <xdr:col>0</xdr:col>
      <xdr:colOff>1962150</xdr:colOff>
      <xdr:row>16</xdr:row>
      <xdr:rowOff>0</xdr:rowOff>
    </xdr:to>
    <xdr:sp>
      <xdr:nvSpPr>
        <xdr:cNvPr id="4" name="AutoShape 13"/>
        <xdr:cNvSpPr>
          <a:spLocks/>
        </xdr:cNvSpPr>
      </xdr:nvSpPr>
      <xdr:spPr>
        <a:xfrm>
          <a:off x="257175" y="2171700"/>
          <a:ext cx="1704975" cy="533400"/>
        </a:xfrm>
        <a:prstGeom prst="flowChartManualInpu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manipulate 
signal levels and masking</a:t>
          </a:r>
        </a:p>
      </xdr:txBody>
    </xdr:sp>
    <xdr:clientData/>
  </xdr:twoCellAnchor>
  <xdr:twoCellAnchor>
    <xdr:from>
      <xdr:col>0</xdr:col>
      <xdr:colOff>285750</xdr:colOff>
      <xdr:row>29</xdr:row>
      <xdr:rowOff>161925</xdr:rowOff>
    </xdr:from>
    <xdr:to>
      <xdr:col>0</xdr:col>
      <xdr:colOff>1990725</xdr:colOff>
      <xdr:row>31</xdr:row>
      <xdr:rowOff>9525</xdr:rowOff>
    </xdr:to>
    <xdr:sp>
      <xdr:nvSpPr>
        <xdr:cNvPr id="5" name="AutoShape 14"/>
        <xdr:cNvSpPr>
          <a:spLocks/>
        </xdr:cNvSpPr>
      </xdr:nvSpPr>
      <xdr:spPr>
        <a:xfrm>
          <a:off x="285750" y="5048250"/>
          <a:ext cx="1704975" cy="190500"/>
        </a:xfrm>
        <a:prstGeom prst="flowChartManualInpu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control band results</a:t>
          </a:r>
        </a:p>
      </xdr:txBody>
    </xdr:sp>
    <xdr:clientData/>
  </xdr:twoCellAnchor>
  <xdr:twoCellAnchor>
    <xdr:from>
      <xdr:col>0</xdr:col>
      <xdr:colOff>228600</xdr:colOff>
      <xdr:row>6</xdr:row>
      <xdr:rowOff>161925</xdr:rowOff>
    </xdr:from>
    <xdr:to>
      <xdr:col>0</xdr:col>
      <xdr:colOff>1990725</xdr:colOff>
      <xdr:row>8</xdr:row>
      <xdr:rowOff>142875</xdr:rowOff>
    </xdr:to>
    <xdr:sp>
      <xdr:nvSpPr>
        <xdr:cNvPr id="6" name="AutoShape 15"/>
        <xdr:cNvSpPr>
          <a:spLocks/>
        </xdr:cNvSpPr>
      </xdr:nvSpPr>
      <xdr:spPr>
        <a:xfrm>
          <a:off x="228600" y="1171575"/>
          <a:ext cx="1762125" cy="323850"/>
        </a:xfrm>
        <a:prstGeom prst="flowChartInputOutpu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Input measured STI data</a:t>
          </a:r>
        </a:p>
      </xdr:txBody>
    </xdr:sp>
    <xdr:clientData/>
  </xdr:twoCellAnchor>
  <xdr:twoCellAnchor>
    <xdr:from>
      <xdr:col>0</xdr:col>
      <xdr:colOff>285750</xdr:colOff>
      <xdr:row>18</xdr:row>
      <xdr:rowOff>0</xdr:rowOff>
    </xdr:from>
    <xdr:to>
      <xdr:col>0</xdr:col>
      <xdr:colOff>1952625</xdr:colOff>
      <xdr:row>21</xdr:row>
      <xdr:rowOff>114300</xdr:rowOff>
    </xdr:to>
    <xdr:sp>
      <xdr:nvSpPr>
        <xdr:cNvPr id="7" name="AutoShape 18"/>
        <xdr:cNvSpPr>
          <a:spLocks/>
        </xdr:cNvSpPr>
      </xdr:nvSpPr>
      <xdr:spPr>
        <a:xfrm>
          <a:off x="285750" y="3038475"/>
          <a:ext cx="1666875" cy="6096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Acoustic levels and
auditory masking</a:t>
          </a:r>
        </a:p>
      </xdr:txBody>
    </xdr:sp>
    <xdr:clientData/>
  </xdr:twoCellAnchor>
  <xdr:twoCellAnchor>
    <xdr:from>
      <xdr:col>0</xdr:col>
      <xdr:colOff>1114425</xdr:colOff>
      <xdr:row>16</xdr:row>
      <xdr:rowOff>9525</xdr:rowOff>
    </xdr:from>
    <xdr:to>
      <xdr:col>0</xdr:col>
      <xdr:colOff>1123950</xdr:colOff>
      <xdr:row>17</xdr:row>
      <xdr:rowOff>152400</xdr:rowOff>
    </xdr:to>
    <xdr:sp>
      <xdr:nvSpPr>
        <xdr:cNvPr id="8" name="AutoShape 19"/>
        <xdr:cNvSpPr>
          <a:spLocks/>
        </xdr:cNvSpPr>
      </xdr:nvSpPr>
      <xdr:spPr>
        <a:xfrm>
          <a:off x="1114425" y="2714625"/>
          <a:ext cx="9525" cy="31432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24</xdr:row>
      <xdr:rowOff>0</xdr:rowOff>
    </xdr:from>
    <xdr:to>
      <xdr:col>0</xdr:col>
      <xdr:colOff>1952625</xdr:colOff>
      <xdr:row>26</xdr:row>
      <xdr:rowOff>19050</xdr:rowOff>
    </xdr:to>
    <xdr:sp>
      <xdr:nvSpPr>
        <xdr:cNvPr id="9" name="AutoShape 20"/>
        <xdr:cNvSpPr>
          <a:spLocks/>
        </xdr:cNvSpPr>
      </xdr:nvSpPr>
      <xdr:spPr>
        <a:xfrm>
          <a:off x="285750" y="4048125"/>
          <a:ext cx="1666875" cy="3524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M-correction</a:t>
          </a:r>
        </a:p>
      </xdr:txBody>
    </xdr:sp>
    <xdr:clientData/>
  </xdr:twoCellAnchor>
  <xdr:twoCellAnchor>
    <xdr:from>
      <xdr:col>0</xdr:col>
      <xdr:colOff>295275</xdr:colOff>
      <xdr:row>27</xdr:row>
      <xdr:rowOff>0</xdr:rowOff>
    </xdr:from>
    <xdr:to>
      <xdr:col>0</xdr:col>
      <xdr:colOff>1962150</xdr:colOff>
      <xdr:row>29</xdr:row>
      <xdr:rowOff>19050</xdr:rowOff>
    </xdr:to>
    <xdr:sp>
      <xdr:nvSpPr>
        <xdr:cNvPr id="10" name="AutoShape 21"/>
        <xdr:cNvSpPr>
          <a:spLocks/>
        </xdr:cNvSpPr>
      </xdr:nvSpPr>
      <xdr:spPr>
        <a:xfrm>
          <a:off x="295275" y="4552950"/>
          <a:ext cx="1666875" cy="3524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TI</a:t>
          </a:r>
        </a:p>
      </xdr:txBody>
    </xdr:sp>
    <xdr:clientData/>
  </xdr:twoCellAnchor>
  <xdr:twoCellAnchor>
    <xdr:from>
      <xdr:col>0</xdr:col>
      <xdr:colOff>295275</xdr:colOff>
      <xdr:row>31</xdr:row>
      <xdr:rowOff>161925</xdr:rowOff>
    </xdr:from>
    <xdr:to>
      <xdr:col>0</xdr:col>
      <xdr:colOff>1962150</xdr:colOff>
      <xdr:row>32</xdr:row>
      <xdr:rowOff>161925</xdr:rowOff>
    </xdr:to>
    <xdr:sp>
      <xdr:nvSpPr>
        <xdr:cNvPr id="11" name="AutoShape 22"/>
        <xdr:cNvSpPr>
          <a:spLocks/>
        </xdr:cNvSpPr>
      </xdr:nvSpPr>
      <xdr:spPr>
        <a:xfrm>
          <a:off x="295275" y="5391150"/>
          <a:ext cx="1666875" cy="171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MTI &amp; STI</a:t>
          </a:r>
        </a:p>
      </xdr:txBody>
    </xdr:sp>
    <xdr:clientData/>
  </xdr:twoCellAnchor>
  <xdr:twoCellAnchor>
    <xdr:from>
      <xdr:col>0</xdr:col>
      <xdr:colOff>304800</xdr:colOff>
      <xdr:row>34</xdr:row>
      <xdr:rowOff>0</xdr:rowOff>
    </xdr:from>
    <xdr:to>
      <xdr:col>0</xdr:col>
      <xdr:colOff>1971675</xdr:colOff>
      <xdr:row>35</xdr:row>
      <xdr:rowOff>19050</xdr:rowOff>
    </xdr:to>
    <xdr:sp>
      <xdr:nvSpPr>
        <xdr:cNvPr id="12" name="AutoShape 23"/>
        <xdr:cNvSpPr>
          <a:spLocks/>
        </xdr:cNvSpPr>
      </xdr:nvSpPr>
      <xdr:spPr>
        <a:xfrm>
          <a:off x="304800" y="5743575"/>
          <a:ext cx="1666875" cy="1905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Effective SNR</a:t>
          </a:r>
        </a:p>
      </xdr:txBody>
    </xdr:sp>
    <xdr:clientData/>
  </xdr:twoCellAnchor>
  <xdr:twoCellAnchor>
    <xdr:from>
      <xdr:col>0</xdr:col>
      <xdr:colOff>1123950</xdr:colOff>
      <xdr:row>21</xdr:row>
      <xdr:rowOff>123825</xdr:rowOff>
    </xdr:from>
    <xdr:to>
      <xdr:col>0</xdr:col>
      <xdr:colOff>1123950</xdr:colOff>
      <xdr:row>23</xdr:row>
      <xdr:rowOff>161925</xdr:rowOff>
    </xdr:to>
    <xdr:sp>
      <xdr:nvSpPr>
        <xdr:cNvPr id="13" name="AutoShape 24"/>
        <xdr:cNvSpPr>
          <a:spLocks/>
        </xdr:cNvSpPr>
      </xdr:nvSpPr>
      <xdr:spPr>
        <a:xfrm>
          <a:off x="1123950" y="3657600"/>
          <a:ext cx="0" cy="38100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1123950</xdr:colOff>
      <xdr:row>26</xdr:row>
      <xdr:rowOff>28575</xdr:rowOff>
    </xdr:from>
    <xdr:to>
      <xdr:col>0</xdr:col>
      <xdr:colOff>1133475</xdr:colOff>
      <xdr:row>26</xdr:row>
      <xdr:rowOff>161925</xdr:rowOff>
    </xdr:to>
    <xdr:sp>
      <xdr:nvSpPr>
        <xdr:cNvPr id="14" name="AutoShape 25"/>
        <xdr:cNvSpPr>
          <a:spLocks/>
        </xdr:cNvSpPr>
      </xdr:nvSpPr>
      <xdr:spPr>
        <a:xfrm>
          <a:off x="1123950" y="4410075"/>
          <a:ext cx="9525" cy="13335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29</xdr:row>
      <xdr:rowOff>28575</xdr:rowOff>
    </xdr:from>
    <xdr:to>
      <xdr:col>0</xdr:col>
      <xdr:colOff>1143000</xdr:colOff>
      <xdr:row>30</xdr:row>
      <xdr:rowOff>0</xdr:rowOff>
    </xdr:to>
    <xdr:sp>
      <xdr:nvSpPr>
        <xdr:cNvPr id="15" name="AutoShape 26"/>
        <xdr:cNvSpPr>
          <a:spLocks/>
        </xdr:cNvSpPr>
      </xdr:nvSpPr>
      <xdr:spPr>
        <a:xfrm>
          <a:off x="1133475" y="4914900"/>
          <a:ext cx="9525" cy="14287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31</xdr:row>
      <xdr:rowOff>19050</xdr:rowOff>
    </xdr:from>
    <xdr:to>
      <xdr:col>0</xdr:col>
      <xdr:colOff>1143000</xdr:colOff>
      <xdr:row>31</xdr:row>
      <xdr:rowOff>152400</xdr:rowOff>
    </xdr:to>
    <xdr:sp>
      <xdr:nvSpPr>
        <xdr:cNvPr id="16" name="AutoShape 27"/>
        <xdr:cNvSpPr>
          <a:spLocks/>
        </xdr:cNvSpPr>
      </xdr:nvSpPr>
      <xdr:spPr>
        <a:xfrm flipH="1">
          <a:off x="1133475" y="5248275"/>
          <a:ext cx="9525" cy="13335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33</xdr:row>
      <xdr:rowOff>0</xdr:rowOff>
    </xdr:from>
    <xdr:to>
      <xdr:col>0</xdr:col>
      <xdr:colOff>1143000</xdr:colOff>
      <xdr:row>33</xdr:row>
      <xdr:rowOff>161925</xdr:rowOff>
    </xdr:to>
    <xdr:sp>
      <xdr:nvSpPr>
        <xdr:cNvPr id="17" name="AutoShape 28"/>
        <xdr:cNvSpPr>
          <a:spLocks/>
        </xdr:cNvSpPr>
      </xdr:nvSpPr>
      <xdr:spPr>
        <a:xfrm>
          <a:off x="1133475" y="5572125"/>
          <a:ext cx="9525" cy="16192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9</xdr:row>
      <xdr:rowOff>152400</xdr:rowOff>
    </xdr:from>
    <xdr:to>
      <xdr:col>0</xdr:col>
      <xdr:colOff>1533525</xdr:colOff>
      <xdr:row>11</xdr:row>
      <xdr:rowOff>85725</xdr:rowOff>
    </xdr:to>
    <xdr:sp>
      <xdr:nvSpPr>
        <xdr:cNvPr id="18" name="AutoShape 30"/>
        <xdr:cNvSpPr>
          <a:spLocks/>
        </xdr:cNvSpPr>
      </xdr:nvSpPr>
      <xdr:spPr>
        <a:xfrm>
          <a:off x="685800" y="1666875"/>
          <a:ext cx="847725" cy="276225"/>
        </a:xfrm>
        <a:prstGeom prst="flowChartDecision">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valid?</a:t>
          </a:r>
        </a:p>
      </xdr:txBody>
    </xdr:sp>
    <xdr:clientData/>
  </xdr:twoCellAnchor>
  <xdr:twoCellAnchor>
    <xdr:from>
      <xdr:col>0</xdr:col>
      <xdr:colOff>1114425</xdr:colOff>
      <xdr:row>8</xdr:row>
      <xdr:rowOff>152400</xdr:rowOff>
    </xdr:from>
    <xdr:to>
      <xdr:col>0</xdr:col>
      <xdr:colOff>1114425</xdr:colOff>
      <xdr:row>9</xdr:row>
      <xdr:rowOff>142875</xdr:rowOff>
    </xdr:to>
    <xdr:sp>
      <xdr:nvSpPr>
        <xdr:cNvPr id="19" name="AutoShape 31"/>
        <xdr:cNvSpPr>
          <a:spLocks/>
        </xdr:cNvSpPr>
      </xdr:nvSpPr>
      <xdr:spPr>
        <a:xfrm>
          <a:off x="1114425" y="1504950"/>
          <a:ext cx="0" cy="15240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11</xdr:row>
      <xdr:rowOff>95250</xdr:rowOff>
    </xdr:from>
    <xdr:to>
      <xdr:col>0</xdr:col>
      <xdr:colOff>1114425</xdr:colOff>
      <xdr:row>13</xdr:row>
      <xdr:rowOff>28575</xdr:rowOff>
    </xdr:to>
    <xdr:sp>
      <xdr:nvSpPr>
        <xdr:cNvPr id="20" name="AutoShape 33"/>
        <xdr:cNvSpPr>
          <a:spLocks/>
        </xdr:cNvSpPr>
      </xdr:nvSpPr>
      <xdr:spPr>
        <a:xfrm>
          <a:off x="1114425" y="1952625"/>
          <a:ext cx="0" cy="26670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10</xdr:row>
      <xdr:rowOff>123825</xdr:rowOff>
    </xdr:from>
    <xdr:to>
      <xdr:col>0</xdr:col>
      <xdr:colOff>676275</xdr:colOff>
      <xdr:row>30</xdr:row>
      <xdr:rowOff>85725</xdr:rowOff>
    </xdr:to>
    <xdr:sp>
      <xdr:nvSpPr>
        <xdr:cNvPr id="21" name="AutoShape 36"/>
        <xdr:cNvSpPr>
          <a:spLocks/>
        </xdr:cNvSpPr>
      </xdr:nvSpPr>
      <xdr:spPr>
        <a:xfrm rot="10800000" flipV="1">
          <a:off x="276225" y="1809750"/>
          <a:ext cx="400050" cy="3333750"/>
        </a:xfrm>
        <a:prstGeom prst="bentConnector3">
          <a:avLst>
            <a:gd name="adj1" fmla="val 154763"/>
            <a:gd name="adj2" fmla="val 54287"/>
            <a:gd name="adj3" fmla="val -169046"/>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K35"/>
  <sheetViews>
    <sheetView tabSelected="1" workbookViewId="0" topLeftCell="A1">
      <selection activeCell="A35" sqref="A35"/>
    </sheetView>
  </sheetViews>
  <sheetFormatPr defaultColWidth="9.140625" defaultRowHeight="12.75"/>
  <cols>
    <col min="1" max="1" width="103.00390625" style="0" customWidth="1"/>
    <col min="3" max="3" width="14.00390625" style="0" customWidth="1"/>
  </cols>
  <sheetData>
    <row r="1" ht="162.75" customHeight="1"/>
    <row r="2" ht="12.75">
      <c r="A2" s="1" t="s">
        <v>50</v>
      </c>
    </row>
    <row r="3" ht="51">
      <c r="A3" s="65" t="s">
        <v>33</v>
      </c>
    </row>
    <row r="4" ht="12.75">
      <c r="A4" t="s">
        <v>6</v>
      </c>
    </row>
    <row r="5" ht="12.75">
      <c r="A5" s="1" t="s">
        <v>29</v>
      </c>
    </row>
    <row r="6" ht="76.5">
      <c r="A6" s="62" t="s">
        <v>30</v>
      </c>
    </row>
    <row r="8" ht="12.75">
      <c r="A8" s="1" t="s">
        <v>31</v>
      </c>
    </row>
    <row r="10" ht="76.5">
      <c r="A10" s="61" t="s">
        <v>52</v>
      </c>
    </row>
    <row r="12" ht="12.75">
      <c r="A12" s="1" t="s">
        <v>32</v>
      </c>
    </row>
    <row r="13" ht="25.5">
      <c r="A13" s="64" t="s">
        <v>34</v>
      </c>
    </row>
    <row r="14" ht="13.5" thickBot="1"/>
    <row r="15" spans="1:11" ht="12.75">
      <c r="A15" s="63" t="s">
        <v>49</v>
      </c>
      <c r="C15" s="50" t="s">
        <v>5</v>
      </c>
      <c r="E15" s="43">
        <v>63</v>
      </c>
      <c r="F15" s="44">
        <v>63</v>
      </c>
      <c r="G15" s="44">
        <v>59</v>
      </c>
      <c r="H15" s="44">
        <v>53</v>
      </c>
      <c r="I15" s="44">
        <v>47</v>
      </c>
      <c r="J15" s="44">
        <v>41</v>
      </c>
      <c r="K15" s="45">
        <v>35</v>
      </c>
    </row>
    <row r="16" spans="1:11" ht="38.25">
      <c r="A16" s="61" t="s">
        <v>53</v>
      </c>
      <c r="C16" s="51" t="s">
        <v>1</v>
      </c>
      <c r="E16" s="56">
        <v>1</v>
      </c>
      <c r="F16" s="57">
        <v>1</v>
      </c>
      <c r="G16" s="57">
        <v>1</v>
      </c>
      <c r="H16" s="57">
        <v>1</v>
      </c>
      <c r="I16" s="57">
        <v>1</v>
      </c>
      <c r="J16" s="57">
        <v>1</v>
      </c>
      <c r="K16" s="58">
        <v>1</v>
      </c>
    </row>
    <row r="17" spans="1:11" ht="13.5" thickBot="1">
      <c r="A17" s="61" t="s">
        <v>48</v>
      </c>
      <c r="C17" s="52" t="s">
        <v>2</v>
      </c>
      <c r="E17" s="70">
        <v>1</v>
      </c>
      <c r="F17" s="71">
        <v>1</v>
      </c>
      <c r="G17" s="71">
        <v>1</v>
      </c>
      <c r="H17" s="71">
        <v>1</v>
      </c>
      <c r="I17" s="71">
        <v>1</v>
      </c>
      <c r="J17" s="71">
        <v>1</v>
      </c>
      <c r="K17" s="72">
        <v>1</v>
      </c>
    </row>
    <row r="19" ht="12.75">
      <c r="A19" s="63" t="s">
        <v>35</v>
      </c>
    </row>
    <row r="20" ht="25.5">
      <c r="A20" s="61" t="s">
        <v>36</v>
      </c>
    </row>
    <row r="21" ht="13.5" thickBot="1">
      <c r="A21" s="61"/>
    </row>
    <row r="22" spans="1:11" ht="12.75">
      <c r="A22" s="63" t="s">
        <v>37</v>
      </c>
      <c r="C22" s="50" t="s">
        <v>23</v>
      </c>
      <c r="E22" s="43">
        <v>0</v>
      </c>
      <c r="F22" s="44">
        <v>0</v>
      </c>
      <c r="G22" s="44">
        <v>0</v>
      </c>
      <c r="H22" s="44">
        <v>0</v>
      </c>
      <c r="I22" s="44">
        <v>0</v>
      </c>
      <c r="J22" s="44">
        <v>0</v>
      </c>
      <c r="K22" s="45">
        <v>0</v>
      </c>
    </row>
    <row r="23" ht="25.5">
      <c r="A23" s="61" t="s">
        <v>45</v>
      </c>
    </row>
    <row r="25" spans="1:11" ht="13.5" thickBot="1">
      <c r="A25" s="63" t="s">
        <v>38</v>
      </c>
      <c r="C25" s="52" t="s">
        <v>0</v>
      </c>
      <c r="E25" s="46">
        <v>0</v>
      </c>
      <c r="F25" s="47">
        <v>0</v>
      </c>
      <c r="G25" s="47">
        <v>0</v>
      </c>
      <c r="H25" s="47">
        <v>0</v>
      </c>
      <c r="I25" s="47">
        <v>0</v>
      </c>
      <c r="J25" s="47">
        <v>0</v>
      </c>
      <c r="K25" s="48">
        <v>0</v>
      </c>
    </row>
    <row r="26" ht="63.75">
      <c r="A26" s="61" t="s">
        <v>46</v>
      </c>
    </row>
    <row r="28" ht="12.75">
      <c r="A28" s="63" t="s">
        <v>39</v>
      </c>
    </row>
    <row r="29" ht="51">
      <c r="A29" s="61" t="s">
        <v>40</v>
      </c>
    </row>
    <row r="31" ht="12.75">
      <c r="A31" s="63" t="s">
        <v>42</v>
      </c>
    </row>
    <row r="32" ht="63.75">
      <c r="A32" s="61" t="s">
        <v>41</v>
      </c>
    </row>
    <row r="34" ht="12.75">
      <c r="A34" s="63" t="s">
        <v>43</v>
      </c>
    </row>
    <row r="35" ht="38.25">
      <c r="A35" s="61" t="s">
        <v>44</v>
      </c>
    </row>
  </sheetData>
  <sheetProtection/>
  <protectedRanges>
    <protectedRange sqref="E15:K17" name="DataInput_1"/>
    <protectedRange sqref="E22:K22 E25:K25" name="LevelMan"/>
  </protectedRanges>
  <conditionalFormatting sqref="E16:K17">
    <cfRule type="cellIs" priority="1" dxfId="0" operator="lessThan" stopIfTrue="1">
      <formula>1.3</formula>
    </cfRule>
    <cfRule type="cellIs" priority="2" dxfId="1" operator="greaterThanOrEqual" stopIfTrue="1">
      <formula>1.3</formula>
    </cfRule>
  </conditionalFormatting>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5"/>
  <dimension ref="A1:L42"/>
  <sheetViews>
    <sheetView workbookViewId="0" topLeftCell="A1">
      <selection activeCell="A1" sqref="A1"/>
    </sheetView>
  </sheetViews>
  <sheetFormatPr defaultColWidth="9.140625" defaultRowHeight="12.75"/>
  <cols>
    <col min="1" max="1" width="36.28125" style="0" customWidth="1"/>
    <col min="2" max="2" width="17.28125" style="1" customWidth="1"/>
    <col min="3" max="3" width="3.00390625" style="0" customWidth="1"/>
    <col min="4" max="4" width="7.140625" style="0" customWidth="1"/>
    <col min="5" max="5" width="7.7109375" style="0" customWidth="1"/>
    <col min="6" max="6" width="8.140625" style="0" customWidth="1"/>
    <col min="7" max="7" width="7.57421875" style="0" customWidth="1"/>
    <col min="8" max="10" width="8.00390625" style="0" customWidth="1"/>
    <col min="11" max="11" width="8.421875" style="0" customWidth="1"/>
    <col min="12" max="12" width="3.28125" style="0" customWidth="1"/>
  </cols>
  <sheetData>
    <row r="1" spans="1:2" ht="12.75">
      <c r="A1" s="1" t="s">
        <v>51</v>
      </c>
      <c r="B1" s="1" t="s">
        <v>19</v>
      </c>
    </row>
    <row r="2" ht="13.5" thickBot="1">
      <c r="A2" s="1" t="s">
        <v>47</v>
      </c>
    </row>
    <row r="3" spans="2:10" ht="13.5" thickBot="1">
      <c r="B3" s="60"/>
      <c r="D3" s="59"/>
      <c r="I3" s="54" t="s">
        <v>28</v>
      </c>
      <c r="J3" s="55">
        <f>K33</f>
        <v>1</v>
      </c>
    </row>
    <row r="4" spans="2:4" ht="12.75">
      <c r="B4" s="60"/>
      <c r="D4" s="59"/>
    </row>
    <row r="5" spans="2:4" ht="13.5" thickBot="1">
      <c r="B5" s="3"/>
      <c r="D5" s="5" t="s">
        <v>6</v>
      </c>
    </row>
    <row r="6" spans="4:11" ht="13.5" thickBot="1">
      <c r="D6" s="10">
        <v>125</v>
      </c>
      <c r="E6" s="11">
        <v>250</v>
      </c>
      <c r="F6" s="11">
        <v>500</v>
      </c>
      <c r="G6" s="11" t="s">
        <v>7</v>
      </c>
      <c r="H6" s="11" t="s">
        <v>8</v>
      </c>
      <c r="I6" s="11" t="s">
        <v>9</v>
      </c>
      <c r="J6" s="11" t="s">
        <v>10</v>
      </c>
      <c r="K6" s="38" t="s">
        <v>11</v>
      </c>
    </row>
    <row r="7" spans="4:11" ht="13.5" thickBot="1">
      <c r="D7" s="39"/>
      <c r="E7" s="39"/>
      <c r="F7" s="39"/>
      <c r="G7" s="39"/>
      <c r="H7" s="39"/>
      <c r="I7" s="39"/>
      <c r="J7" s="39"/>
      <c r="K7" s="2"/>
    </row>
    <row r="8" spans="2:11" ht="13.5" thickBot="1">
      <c r="B8" s="50" t="s">
        <v>5</v>
      </c>
      <c r="D8" s="43">
        <v>63</v>
      </c>
      <c r="E8" s="44">
        <v>63</v>
      </c>
      <c r="F8" s="44">
        <v>59</v>
      </c>
      <c r="G8" s="44">
        <v>53</v>
      </c>
      <c r="H8" s="44">
        <v>47</v>
      </c>
      <c r="I8" s="44">
        <v>41</v>
      </c>
      <c r="J8" s="45">
        <v>35</v>
      </c>
      <c r="K8" s="28">
        <f>STIdBA(D8,E8,F8,G8,H8,I8,J8)</f>
        <v>59.94972001489868</v>
      </c>
    </row>
    <row r="9" spans="2:11" ht="12.75">
      <c r="B9" s="51" t="s">
        <v>1</v>
      </c>
      <c r="D9" s="56">
        <v>1</v>
      </c>
      <c r="E9" s="57">
        <v>1</v>
      </c>
      <c r="F9" s="57">
        <v>1</v>
      </c>
      <c r="G9" s="57">
        <v>1</v>
      </c>
      <c r="H9" s="57">
        <v>1</v>
      </c>
      <c r="I9" s="57">
        <v>1</v>
      </c>
      <c r="J9" s="58">
        <v>1</v>
      </c>
      <c r="K9" s="39"/>
    </row>
    <row r="10" spans="2:11" ht="13.5" thickBot="1">
      <c r="B10" s="52" t="s">
        <v>2</v>
      </c>
      <c r="D10" s="56">
        <v>1</v>
      </c>
      <c r="E10" s="57">
        <v>1</v>
      </c>
      <c r="F10" s="57">
        <v>1</v>
      </c>
      <c r="G10" s="57">
        <v>1</v>
      </c>
      <c r="H10" s="57">
        <v>1</v>
      </c>
      <c r="I10" s="57">
        <v>1</v>
      </c>
      <c r="J10" s="58">
        <v>1</v>
      </c>
      <c r="K10" s="39"/>
    </row>
    <row r="11" spans="2:11" ht="13.5" thickBot="1">
      <c r="B11" s="19" t="s">
        <v>18</v>
      </c>
      <c r="D11" s="30">
        <f aca="true" t="shared" si="0" ref="D11:J11">STIMvalidity(D9,D10)</f>
        <v>1</v>
      </c>
      <c r="E11" s="31">
        <f t="shared" si="0"/>
        <v>1</v>
      </c>
      <c r="F11" s="31">
        <f t="shared" si="0"/>
        <v>1</v>
      </c>
      <c r="G11" s="31">
        <f t="shared" si="0"/>
        <v>1</v>
      </c>
      <c r="H11" s="31">
        <f t="shared" si="0"/>
        <v>1</v>
      </c>
      <c r="I11" s="31">
        <f t="shared" si="0"/>
        <v>1</v>
      </c>
      <c r="J11" s="28">
        <f t="shared" si="0"/>
        <v>1</v>
      </c>
      <c r="K11" s="9" t="str">
        <f>IF(SUM(D11:J11)=7,"Valid","Invalid")</f>
        <v>Valid</v>
      </c>
    </row>
    <row r="12" spans="2:11" ht="12.75">
      <c r="B12" s="3"/>
      <c r="D12" s="4"/>
      <c r="E12" s="4"/>
      <c r="F12" s="4"/>
      <c r="G12" s="4"/>
      <c r="H12" s="4"/>
      <c r="I12" s="4"/>
      <c r="J12" s="4"/>
      <c r="K12" s="39"/>
    </row>
    <row r="13" spans="2:11" ht="13.5" thickBot="1">
      <c r="B13" s="3"/>
      <c r="D13" s="4"/>
      <c r="E13" s="4"/>
      <c r="F13" s="4"/>
      <c r="G13" s="4"/>
      <c r="H13" s="4"/>
      <c r="I13" s="4"/>
      <c r="J13" s="4"/>
      <c r="K13" s="39"/>
    </row>
    <row r="14" spans="2:11" ht="13.5" thickBot="1">
      <c r="B14" s="50" t="s">
        <v>23</v>
      </c>
      <c r="D14" s="43">
        <v>0</v>
      </c>
      <c r="E14" s="44">
        <v>0</v>
      </c>
      <c r="F14" s="44">
        <v>0</v>
      </c>
      <c r="G14" s="44">
        <v>0</v>
      </c>
      <c r="H14" s="44">
        <v>0</v>
      </c>
      <c r="I14" s="44">
        <v>0</v>
      </c>
      <c r="J14" s="45">
        <v>0</v>
      </c>
      <c r="K14" s="39"/>
    </row>
    <row r="15" spans="2:11" ht="13.5" thickBot="1">
      <c r="B15" s="51" t="s">
        <v>0</v>
      </c>
      <c r="D15" s="46">
        <v>0</v>
      </c>
      <c r="E15" s="47">
        <v>0</v>
      </c>
      <c r="F15" s="47">
        <v>0</v>
      </c>
      <c r="G15" s="47">
        <v>0</v>
      </c>
      <c r="H15" s="47">
        <v>0</v>
      </c>
      <c r="I15" s="47">
        <v>0</v>
      </c>
      <c r="J15" s="48">
        <v>0</v>
      </c>
      <c r="K15" s="28">
        <f>STIdBA(D15,E15,F15,G15,H15,I15,J15)</f>
        <v>6.985046148150859</v>
      </c>
    </row>
    <row r="16" spans="2:11" ht="13.5" thickBot="1">
      <c r="B16" s="53" t="s">
        <v>17</v>
      </c>
      <c r="D16" s="49">
        <v>1</v>
      </c>
      <c r="E16" s="39"/>
      <c r="F16" s="39"/>
      <c r="G16" s="39"/>
      <c r="H16" s="39"/>
      <c r="I16" s="39"/>
      <c r="J16" s="39"/>
      <c r="K16" s="39"/>
    </row>
    <row r="17" spans="4:11" ht="13.5" thickBot="1">
      <c r="D17" s="39"/>
      <c r="E17" s="39"/>
      <c r="F17" s="39"/>
      <c r="G17" s="39"/>
      <c r="H17" s="39"/>
      <c r="I17" s="39"/>
      <c r="J17" s="39"/>
      <c r="K17" s="39"/>
    </row>
    <row r="18" spans="2:11" ht="12.75">
      <c r="B18" s="17" t="s">
        <v>14</v>
      </c>
      <c r="D18" s="23">
        <f aca="true" t="shared" si="1" ref="D18:J18">D8+D14</f>
        <v>63</v>
      </c>
      <c r="E18" s="24">
        <f t="shared" si="1"/>
        <v>63</v>
      </c>
      <c r="F18" s="24">
        <f t="shared" si="1"/>
        <v>59</v>
      </c>
      <c r="G18" s="24">
        <f t="shared" si="1"/>
        <v>53</v>
      </c>
      <c r="H18" s="24">
        <f t="shared" si="1"/>
        <v>47</v>
      </c>
      <c r="I18" s="24">
        <f t="shared" si="1"/>
        <v>41</v>
      </c>
      <c r="J18" s="25">
        <f t="shared" si="1"/>
        <v>35</v>
      </c>
      <c r="K18" s="25">
        <f>STIdBA(D18,E18,F18,G18,H18,I18,J18)</f>
        <v>59.94972001489868</v>
      </c>
    </row>
    <row r="19" spans="2:11" ht="13.5" thickBot="1">
      <c r="B19" s="18" t="s">
        <v>25</v>
      </c>
      <c r="D19" s="29">
        <f aca="true" t="shared" si="2" ref="D19:J19">STISumdB(D18,D15)</f>
        <v>63.00000217662795</v>
      </c>
      <c r="E19" s="26">
        <f t="shared" si="2"/>
        <v>63.00000217662795</v>
      </c>
      <c r="F19" s="26">
        <f t="shared" si="2"/>
        <v>59.000005467440154</v>
      </c>
      <c r="G19" s="26">
        <f t="shared" si="2"/>
        <v>53.00002176623045</v>
      </c>
      <c r="H19" s="26">
        <f t="shared" si="2"/>
        <v>47.00008665227687</v>
      </c>
      <c r="I19" s="26">
        <f t="shared" si="2"/>
        <v>41.00034495866882</v>
      </c>
      <c r="J19" s="27">
        <f t="shared" si="2"/>
        <v>35.001373142636574</v>
      </c>
      <c r="K19" s="16">
        <f>STIdBA(D19,E19,F19,G19,H19,I19,J19)</f>
        <v>59.94974195890033</v>
      </c>
    </row>
    <row r="20" spans="2:11" ht="12.75">
      <c r="B20" s="18" t="s">
        <v>21</v>
      </c>
      <c r="D20" s="29">
        <f>IF($D$16=1,-100,-100)</f>
        <v>-100</v>
      </c>
      <c r="E20" s="26">
        <f aca="true" t="shared" si="3" ref="E20:J20">IF($D$16=1,D19+STILDMV4(D19),-100)</f>
        <v>29.50000609455826</v>
      </c>
      <c r="F20" s="26">
        <f t="shared" si="3"/>
        <v>29.50000609455826</v>
      </c>
      <c r="G20" s="26">
        <f t="shared" si="3"/>
        <v>23.500008201160234</v>
      </c>
      <c r="H20" s="26">
        <f t="shared" si="3"/>
        <v>14.50003264934567</v>
      </c>
      <c r="I20" s="26">
        <f t="shared" si="3"/>
        <v>5.500129978415309</v>
      </c>
      <c r="J20" s="27">
        <f t="shared" si="3"/>
        <v>-3.4994825619967713</v>
      </c>
      <c r="K20" s="39"/>
    </row>
    <row r="21" spans="2:11" ht="12.75">
      <c r="B21" s="18" t="s">
        <v>20</v>
      </c>
      <c r="D21" s="20">
        <f>IF($D$16=1,46,-100)</f>
        <v>46</v>
      </c>
      <c r="E21" s="21">
        <f>IF($D$16=1,27,-100)</f>
        <v>27</v>
      </c>
      <c r="F21" s="21">
        <f>IF($D$16=1,12,-100)</f>
        <v>12</v>
      </c>
      <c r="G21" s="21">
        <f>IF($D$16=1,6.5,-100)</f>
        <v>6.5</v>
      </c>
      <c r="H21" s="21">
        <f>IF($D$16=1,7.5,-100)</f>
        <v>7.5</v>
      </c>
      <c r="I21" s="21">
        <f>IF($D$16=1,8,-100)</f>
        <v>8</v>
      </c>
      <c r="J21" s="22">
        <f>IF($D$16=1,12,-100)</f>
        <v>12</v>
      </c>
      <c r="K21" s="39"/>
    </row>
    <row r="22" spans="2:11" ht="13.5" thickBot="1">
      <c r="B22" s="18" t="s">
        <v>22</v>
      </c>
      <c r="D22" s="29">
        <f aca="true" t="shared" si="4" ref="D22:J22">STISumdB(D15,STISumdB(D20,D21))</f>
        <v>46.000109088471554</v>
      </c>
      <c r="E22" s="26">
        <f t="shared" si="4"/>
        <v>31.440880932097752</v>
      </c>
      <c r="F22" s="26">
        <f t="shared" si="4"/>
        <v>29.5813421168022</v>
      </c>
      <c r="G22" s="26">
        <f t="shared" si="4"/>
        <v>23.604786199598472</v>
      </c>
      <c r="H22" s="26">
        <f t="shared" si="4"/>
        <v>15.4167226342447</v>
      </c>
      <c r="I22" s="26">
        <f t="shared" si="4"/>
        <v>10.35742378875255</v>
      </c>
      <c r="J22" s="27">
        <f t="shared" si="4"/>
        <v>12.37937358741361</v>
      </c>
      <c r="K22" s="39"/>
    </row>
    <row r="23" spans="2:11" ht="13.5" thickBot="1">
      <c r="B23" s="66" t="s">
        <v>24</v>
      </c>
      <c r="D23" s="67">
        <f aca="true" t="shared" si="5" ref="D23:J23">D18-D22</f>
        <v>16.999890911528446</v>
      </c>
      <c r="E23" s="68">
        <f t="shared" si="5"/>
        <v>31.559119067902248</v>
      </c>
      <c r="F23" s="68">
        <f t="shared" si="5"/>
        <v>29.4186578831978</v>
      </c>
      <c r="G23" s="68">
        <f t="shared" si="5"/>
        <v>29.395213800401528</v>
      </c>
      <c r="H23" s="68">
        <f t="shared" si="5"/>
        <v>31.5832773657553</v>
      </c>
      <c r="I23" s="68">
        <f t="shared" si="5"/>
        <v>30.64257621124745</v>
      </c>
      <c r="J23" s="69">
        <f t="shared" si="5"/>
        <v>22.62062641258639</v>
      </c>
      <c r="K23" s="39"/>
    </row>
    <row r="24" spans="4:11" ht="13.5" thickBot="1">
      <c r="D24" s="39"/>
      <c r="E24" s="39"/>
      <c r="F24" s="39"/>
      <c r="G24" s="39"/>
      <c r="H24" s="39"/>
      <c r="I24" s="39"/>
      <c r="J24" s="39"/>
      <c r="K24" s="39"/>
    </row>
    <row r="25" spans="2:11" ht="12.75">
      <c r="B25" s="17" t="s">
        <v>15</v>
      </c>
      <c r="D25" s="32">
        <f aca="true" t="shared" si="6" ref="D25:J25">STImcor(D9,D18,D22)</f>
        <v>0.9804372143573813</v>
      </c>
      <c r="E25" s="33">
        <f t="shared" si="6"/>
        <v>0.9993021133365574</v>
      </c>
      <c r="F25" s="33">
        <f t="shared" si="6"/>
        <v>0.998858073908547</v>
      </c>
      <c r="G25" s="33">
        <f t="shared" si="6"/>
        <v>0.9988518999918864</v>
      </c>
      <c r="H25" s="33">
        <f t="shared" si="6"/>
        <v>0.9993059819741839</v>
      </c>
      <c r="I25" s="33">
        <f t="shared" si="6"/>
        <v>0.9991382764225756</v>
      </c>
      <c r="J25" s="34">
        <f t="shared" si="6"/>
        <v>0.994560380607493</v>
      </c>
      <c r="K25" s="39"/>
    </row>
    <row r="26" spans="2:11" ht="13.5" thickBot="1">
      <c r="B26" s="19" t="s">
        <v>16</v>
      </c>
      <c r="D26" s="13">
        <f aca="true" t="shared" si="7" ref="D26:J26">STImcor(D10,D18,D22)</f>
        <v>0.9804372143573813</v>
      </c>
      <c r="E26" s="14">
        <f t="shared" si="7"/>
        <v>0.9993021133365574</v>
      </c>
      <c r="F26" s="14">
        <f t="shared" si="7"/>
        <v>0.998858073908547</v>
      </c>
      <c r="G26" s="14">
        <f t="shared" si="7"/>
        <v>0.9988518999918864</v>
      </c>
      <c r="H26" s="14">
        <f t="shared" si="7"/>
        <v>0.9993059819741839</v>
      </c>
      <c r="I26" s="14">
        <f t="shared" si="7"/>
        <v>0.9991382764225756</v>
      </c>
      <c r="J26" s="15">
        <f t="shared" si="7"/>
        <v>0.994560380607493</v>
      </c>
      <c r="K26" s="39"/>
    </row>
    <row r="27" spans="4:11" ht="13.5" thickBot="1">
      <c r="D27" s="39"/>
      <c r="E27" s="39"/>
      <c r="F27" s="39"/>
      <c r="G27" s="39"/>
      <c r="H27" s="39"/>
      <c r="I27" s="39"/>
      <c r="J27" s="39"/>
      <c r="K27" s="39"/>
    </row>
    <row r="28" spans="2:11" ht="12.75">
      <c r="B28" s="17" t="s">
        <v>12</v>
      </c>
      <c r="D28" s="32">
        <f aca="true" t="shared" si="8" ref="D28:J29">STISNR2TI(STIEffSNR(D25))</f>
        <v>1</v>
      </c>
      <c r="E28" s="33">
        <f t="shared" si="8"/>
        <v>1</v>
      </c>
      <c r="F28" s="33">
        <f t="shared" si="8"/>
        <v>1</v>
      </c>
      <c r="G28" s="33">
        <f t="shared" si="8"/>
        <v>1</v>
      </c>
      <c r="H28" s="33">
        <f t="shared" si="8"/>
        <v>1</v>
      </c>
      <c r="I28" s="33">
        <f t="shared" si="8"/>
        <v>1</v>
      </c>
      <c r="J28" s="34">
        <f t="shared" si="8"/>
        <v>1</v>
      </c>
      <c r="K28" s="39"/>
    </row>
    <row r="29" spans="2:11" ht="13.5" thickBot="1">
      <c r="B29" s="19" t="s">
        <v>13</v>
      </c>
      <c r="D29" s="13">
        <f t="shared" si="8"/>
        <v>1</v>
      </c>
      <c r="E29" s="14">
        <f t="shared" si="8"/>
        <v>1</v>
      </c>
      <c r="F29" s="14">
        <f t="shared" si="8"/>
        <v>1</v>
      </c>
      <c r="G29" s="14">
        <f t="shared" si="8"/>
        <v>1</v>
      </c>
      <c r="H29" s="14">
        <f t="shared" si="8"/>
        <v>1</v>
      </c>
      <c r="I29" s="14">
        <f t="shared" si="8"/>
        <v>1</v>
      </c>
      <c r="J29" s="15">
        <f t="shared" si="8"/>
        <v>1</v>
      </c>
      <c r="K29" s="39"/>
    </row>
    <row r="30" spans="4:11" ht="13.5" thickBot="1">
      <c r="D30" s="39"/>
      <c r="E30" s="39"/>
      <c r="F30" s="39"/>
      <c r="G30" s="39"/>
      <c r="H30" s="39"/>
      <c r="I30" s="39"/>
      <c r="J30" s="39"/>
      <c r="K30" s="39"/>
    </row>
    <row r="31" spans="2:11" ht="13.5" thickBot="1">
      <c r="B31" s="53" t="s">
        <v>4</v>
      </c>
      <c r="D31" s="6">
        <f aca="true" t="shared" si="9" ref="D31:J31">D11</f>
        <v>1</v>
      </c>
      <c r="E31" s="7">
        <f t="shared" si="9"/>
        <v>1</v>
      </c>
      <c r="F31" s="7">
        <f t="shared" si="9"/>
        <v>1</v>
      </c>
      <c r="G31" s="7">
        <f t="shared" si="9"/>
        <v>1</v>
      </c>
      <c r="H31" s="7">
        <f t="shared" si="9"/>
        <v>1</v>
      </c>
      <c r="I31" s="7">
        <f t="shared" si="9"/>
        <v>1</v>
      </c>
      <c r="J31" s="8">
        <f t="shared" si="9"/>
        <v>1</v>
      </c>
      <c r="K31" s="39"/>
    </row>
    <row r="32" spans="4:11" ht="13.5" thickBot="1">
      <c r="D32" s="39"/>
      <c r="E32" s="39"/>
      <c r="F32" s="39"/>
      <c r="G32" s="39"/>
      <c r="H32" s="39"/>
      <c r="I32" s="39"/>
      <c r="J32" s="39"/>
      <c r="K32" s="39"/>
    </row>
    <row r="33" spans="2:12" ht="13.5" thickBot="1">
      <c r="B33" s="12" t="s">
        <v>3</v>
      </c>
      <c r="D33" s="35">
        <f aca="true" t="shared" si="10" ref="D33:J33">AVERAGE(D28:D29)*D31</f>
        <v>1</v>
      </c>
      <c r="E33" s="36">
        <f t="shared" si="10"/>
        <v>1</v>
      </c>
      <c r="F33" s="36">
        <f t="shared" si="10"/>
        <v>1</v>
      </c>
      <c r="G33" s="36">
        <f t="shared" si="10"/>
        <v>1</v>
      </c>
      <c r="H33" s="36">
        <f t="shared" si="10"/>
        <v>1</v>
      </c>
      <c r="I33" s="36">
        <f t="shared" si="10"/>
        <v>1</v>
      </c>
      <c r="J33" s="37">
        <f t="shared" si="10"/>
        <v>1</v>
      </c>
      <c r="K33" s="37">
        <f>STICalcSTI(D33,E33,F33,G33,H33,I33,J33)</f>
        <v>1</v>
      </c>
      <c r="L33" s="42"/>
    </row>
    <row r="34" ht="13.5" thickBot="1"/>
    <row r="35" spans="2:12" ht="13.5" thickBot="1">
      <c r="B35" s="66" t="s">
        <v>27</v>
      </c>
      <c r="D35" s="67">
        <f aca="true" t="shared" si="11" ref="D35:J35">STITI2SNR(D33)</f>
        <v>15</v>
      </c>
      <c r="E35" s="68">
        <f t="shared" si="11"/>
        <v>15</v>
      </c>
      <c r="F35" s="68">
        <f t="shared" si="11"/>
        <v>15</v>
      </c>
      <c r="G35" s="68">
        <f t="shared" si="11"/>
        <v>15</v>
      </c>
      <c r="H35" s="68">
        <f t="shared" si="11"/>
        <v>15</v>
      </c>
      <c r="I35" s="68">
        <f t="shared" si="11"/>
        <v>15</v>
      </c>
      <c r="J35" s="69">
        <f t="shared" si="11"/>
        <v>15</v>
      </c>
      <c r="K35" s="39"/>
      <c r="L35" s="40"/>
    </row>
    <row r="38" spans="4:11" ht="12.75">
      <c r="D38" s="39" t="s">
        <v>6</v>
      </c>
      <c r="E38" s="39" t="s">
        <v>6</v>
      </c>
      <c r="F38" s="39" t="s">
        <v>6</v>
      </c>
      <c r="G38" s="39" t="s">
        <v>6</v>
      </c>
      <c r="H38" s="39" t="s">
        <v>6</v>
      </c>
      <c r="I38" s="39" t="s">
        <v>6</v>
      </c>
      <c r="J38" s="39"/>
      <c r="K38" s="41"/>
    </row>
    <row r="39" spans="4:9" ht="12.75">
      <c r="D39" t="s">
        <v>6</v>
      </c>
      <c r="E39" t="s">
        <v>6</v>
      </c>
      <c r="F39" t="s">
        <v>6</v>
      </c>
      <c r="G39" t="s">
        <v>6</v>
      </c>
      <c r="H39" t="s">
        <v>6</v>
      </c>
      <c r="I39" t="s">
        <v>6</v>
      </c>
    </row>
    <row r="40" spans="4:9" ht="12.75">
      <c r="D40" t="s">
        <v>6</v>
      </c>
      <c r="E40" t="s">
        <v>6</v>
      </c>
      <c r="F40" t="s">
        <v>6</v>
      </c>
      <c r="G40" t="s">
        <v>6</v>
      </c>
      <c r="H40" t="s">
        <v>6</v>
      </c>
      <c r="I40" t="s">
        <v>6</v>
      </c>
    </row>
    <row r="41" ht="12.75">
      <c r="D41" t="s">
        <v>6</v>
      </c>
    </row>
    <row r="42" spans="4:9" ht="12.75">
      <c r="D42" t="s">
        <v>6</v>
      </c>
      <c r="E42" t="s">
        <v>6</v>
      </c>
      <c r="F42" t="s">
        <v>6</v>
      </c>
      <c r="G42" t="s">
        <v>6</v>
      </c>
      <c r="H42" t="s">
        <v>6</v>
      </c>
      <c r="I42" t="s">
        <v>26</v>
      </c>
    </row>
  </sheetData>
  <sheetProtection/>
  <protectedRanges>
    <protectedRange sqref="D31:J31" name="BandsMan"/>
    <protectedRange sqref="D16" name="MaskingMan"/>
    <protectedRange sqref="D14:J15" name="LevelMan"/>
    <protectedRange sqref="D8:J10" name="DataInput"/>
  </protectedRanges>
  <conditionalFormatting sqref="D31:J31">
    <cfRule type="cellIs" priority="1" dxfId="0" operator="equal" stopIfTrue="1">
      <formula>1</formula>
    </cfRule>
    <cfRule type="cellIs" priority="2" dxfId="1" operator="equal" stopIfTrue="1">
      <formula>0</formula>
    </cfRule>
  </conditionalFormatting>
  <conditionalFormatting sqref="K11">
    <cfRule type="cellIs" priority="3" dxfId="2" operator="equal" stopIfTrue="1">
      <formula>"Valid"</formula>
    </cfRule>
    <cfRule type="cellIs" priority="4" dxfId="3" operator="equal" stopIfTrue="1">
      <formula>"Invalid"</formula>
    </cfRule>
  </conditionalFormatting>
  <conditionalFormatting sqref="D11:J11">
    <cfRule type="cellIs" priority="5" dxfId="4" operator="equal" stopIfTrue="1">
      <formula>1</formula>
    </cfRule>
    <cfRule type="cellIs" priority="6" dxfId="5" operator="notEqual" stopIfTrue="1">
      <formula>1</formula>
    </cfRule>
  </conditionalFormatting>
  <conditionalFormatting sqref="D9:J10">
    <cfRule type="cellIs" priority="7" dxfId="0" operator="lessThan" stopIfTrue="1">
      <formula>1.3</formula>
    </cfRule>
    <cfRule type="cellIs" priority="8" dxfId="1" operator="greaterThanOrEqual" stopIfTrue="1">
      <formula>1.3</formula>
    </cfRule>
  </conditionalFormatting>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 Verhave</cp:lastModifiedBy>
  <dcterms:created xsi:type="dcterms:W3CDTF">1996-10-14T23:33:28Z</dcterms:created>
  <dcterms:modified xsi:type="dcterms:W3CDTF">2014-03-27T13:28:03Z</dcterms:modified>
  <cp:category/>
  <cp:version/>
  <cp:contentType/>
  <cp:contentStatus/>
</cp:coreProperties>
</file>